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20" yWindow="105" windowWidth="19635" windowHeight="8790" tabRatio="308"/>
  </bookViews>
  <sheets>
    <sheet name="M9018A" sheetId="15" r:id="rId1"/>
    <sheet name="Sheet1" sheetId="16" r:id="rId2"/>
  </sheets>
  <calcPr calcId="125725"/>
</workbook>
</file>

<file path=xl/calcChain.xml><?xml version="1.0" encoding="utf-8"?>
<calcChain xmlns="http://schemas.openxmlformats.org/spreadsheetml/2006/main">
  <c r="A9" i="15"/>
  <c r="A10"/>
  <c r="A8"/>
  <c r="C13"/>
  <c r="E32"/>
  <c r="D32"/>
  <c r="I32" s="1"/>
  <c r="E29"/>
  <c r="D28"/>
  <c r="I28"/>
  <c r="D27"/>
  <c r="I27"/>
  <c r="E26"/>
  <c r="D26"/>
  <c r="I26" s="1"/>
  <c r="E23"/>
  <c r="D22"/>
  <c r="D21"/>
  <c r="A12"/>
  <c r="D23"/>
  <c r="I23" s="1"/>
  <c r="D29"/>
  <c r="I29" s="1"/>
  <c r="D33"/>
  <c r="A13" l="1"/>
  <c r="I36" s="1"/>
  <c r="D36"/>
  <c r="E36" l="1"/>
</calcChain>
</file>

<file path=xl/sharedStrings.xml><?xml version="1.0" encoding="utf-8"?>
<sst xmlns="http://schemas.openxmlformats.org/spreadsheetml/2006/main" count="44" uniqueCount="39">
  <si>
    <t>W</t>
  </si>
  <si>
    <t>Supply</t>
  </si>
  <si>
    <t>Power (W)</t>
  </si>
  <si>
    <t>Constraint</t>
  </si>
  <si>
    <t>Constraint Check</t>
  </si>
  <si>
    <t>MUST BE LESS THAN  or EQUAL TO 200W</t>
  </si>
  <si>
    <t>MUST BE LESS THAN or EQUAL TO 48W</t>
  </si>
  <si>
    <t>Total (incl regulator efficiency)</t>
  </si>
  <si>
    <t xml:space="preserve">  Enter the ambient air temperature at chassis in degrees C</t>
  </si>
  <si>
    <t>The value at left will either be "High Line" or "Low Line",
depending on the AC supply voltage you entered above.</t>
  </si>
  <si>
    <t>Slot #</t>
  </si>
  <si>
    <t>Total 5VAux</t>
  </si>
  <si>
    <t>Total 5VDC</t>
  </si>
  <si>
    <t>Maximum chassis power available at High Line</t>
  </si>
  <si>
    <t>Maximum chassis power available at Low Line</t>
  </si>
  <si>
    <t>Both of the numbers at left begin derating at 45
degrees C ambient air temperature.</t>
  </si>
  <si>
    <t>Max power available on 12V supply</t>
  </si>
  <si>
    <t>5VAux (standby)</t>
  </si>
  <si>
    <t>5V</t>
  </si>
  <si>
    <t>"5V VIO" on CompactPCI</t>
  </si>
  <si>
    <t>12V</t>
  </si>
  <si>
    <t>3.3V</t>
  </si>
  <si>
    <t>-12V</t>
  </si>
  <si>
    <t xml:space="preserve"> 12V</t>
  </si>
  <si>
    <t>5V VIO</t>
  </si>
  <si>
    <t>5Vaux</t>
  </si>
  <si>
    <t>Max power available on 5VDC supply</t>
  </si>
  <si>
    <t>Total Module Power Consumed</t>
  </si>
  <si>
    <t>This number is repeated below on the "Total Module Power Consumed" line.</t>
  </si>
  <si>
    <t>Power, in watts, per slot and per voltage rail
Enter your data below.</t>
  </si>
  <si>
    <t>Power Budget -- The "Power(W)" column is the summation of the powers you
entered in slots 1-18 at right. The "Constraint Check" column indicates if any power limits are exceeded.</t>
  </si>
  <si>
    <t>Max Power Supply Low Line Power</t>
  </si>
  <si>
    <r>
      <t xml:space="preserve">To use this spreadsheet, first enter the ambient air temperature at the chassis, AC supply voltage, and Power Supply Revision Number (from the </t>
    </r>
    <r>
      <rPr>
        <b/>
        <sz val="11"/>
        <color theme="3" tint="0.39997558519241921"/>
        <rFont val="Calibri"/>
        <family val="2"/>
        <scheme val="minor"/>
      </rPr>
      <t>Soft Front Panel "About"</t>
    </r>
    <r>
      <rPr>
        <sz val="11"/>
        <color theme="1"/>
        <rFont val="Calibri"/>
        <family val="2"/>
        <scheme val="minor"/>
      </rPr>
      <t xml:space="preserve"> screen) in the three green boxes immediately below. </t>
    </r>
    <r>
      <rPr>
        <sz val="11"/>
        <rFont val="Calibri"/>
        <family val="2"/>
        <scheme val="minor"/>
      </rPr>
      <t xml:space="preserve"> 
The number in the blue cell is the total power available to the chassis modules and is calculated based on the ambient air temperature and the AC supply voltage that you entered. </t>
    </r>
    <r>
      <rPr>
        <sz val="11"/>
        <color theme="1"/>
        <rFont val="Calibri"/>
        <family val="2"/>
        <scheme val="minor"/>
      </rPr>
      <t xml:space="preserve">
Next, enter your module power consumption in watts for slots 1-18 and for each power supply rail in the portion of the spreadsheet to the lower right. Note that the slots columns are partially pre-populated with sample wattages.
The spreadsheet will determine if any power limits are exceeded and will display the results below.</t>
    </r>
  </si>
  <si>
    <t xml:space="preserve"> Enter the AC supply voltage you'll be using for the chassis</t>
  </si>
  <si>
    <t>Keysight M9018A PXIe Chassis Power Calculator</t>
  </si>
  <si>
    <t>The Keysight M9021A PCIe Cable Interface module draws 3W from the 3.3v supply.</t>
  </si>
  <si>
    <t>© Copyright Keysight Technologies, Inc. 2011, 2012, 2014</t>
  </si>
  <si>
    <r>
      <t xml:space="preserve">Enter Power Supply Revision Number (from </t>
    </r>
    <r>
      <rPr>
        <b/>
        <sz val="11"/>
        <color theme="4" tint="-0.249977111117893"/>
        <rFont val="Calibri"/>
        <family val="2"/>
        <scheme val="minor"/>
      </rPr>
      <t>Soft Front Panel "About</t>
    </r>
    <r>
      <rPr>
        <sz val="11"/>
        <rFont val="Calibri"/>
        <family val="2"/>
        <scheme val="minor"/>
      </rPr>
      <t xml:space="preserve">" screen -- run the Soft Front Panel program, click </t>
    </r>
    <r>
      <rPr>
        <b/>
        <sz val="11"/>
        <color theme="4" tint="-0.249977111117893"/>
        <rFont val="Calibri"/>
        <family val="2"/>
        <scheme val="minor"/>
      </rPr>
      <t>Help &gt; About</t>
    </r>
    <r>
      <rPr>
        <sz val="11"/>
        <rFont val="Calibri"/>
        <family val="2"/>
        <scheme val="minor"/>
      </rPr>
      <t>). Note current chassis have a value of "1."</t>
    </r>
  </si>
  <si>
    <t>Version 1.4</t>
  </si>
</sst>
</file>

<file path=xl/styles.xml><?xml version="1.0" encoding="utf-8"?>
<styleSheet xmlns="http://schemas.openxmlformats.org/spreadsheetml/2006/main">
  <fonts count="9">
    <font>
      <sz val="11"/>
      <color theme="1"/>
      <name val="Calibri"/>
      <family val="2"/>
      <scheme val="minor"/>
    </font>
    <font>
      <b/>
      <sz val="11"/>
      <color theme="1"/>
      <name val="Calibri"/>
      <family val="2"/>
      <scheme val="minor"/>
    </font>
    <font>
      <b/>
      <u/>
      <sz val="11"/>
      <color theme="1"/>
      <name val="Calibri"/>
      <family val="2"/>
      <scheme val="minor"/>
    </font>
    <font>
      <b/>
      <sz val="11"/>
      <color rgb="FF0066FF"/>
      <name val="Calibri"/>
      <family val="2"/>
      <scheme val="minor"/>
    </font>
    <font>
      <b/>
      <sz val="14"/>
      <color theme="1"/>
      <name val="Calibri"/>
      <family val="2"/>
      <scheme val="minor"/>
    </font>
    <font>
      <b/>
      <sz val="24"/>
      <color theme="1"/>
      <name val="Calibri"/>
      <family val="2"/>
      <scheme val="minor"/>
    </font>
    <font>
      <sz val="11"/>
      <name val="Calibri"/>
      <family val="2"/>
      <scheme val="minor"/>
    </font>
    <font>
      <b/>
      <sz val="11"/>
      <color theme="3" tint="0.39997558519241921"/>
      <name val="Calibri"/>
      <family val="2"/>
      <scheme val="minor"/>
    </font>
    <font>
      <b/>
      <sz val="11"/>
      <color theme="4" tint="-0.249977111117893"/>
      <name val="Calibri"/>
      <family val="2"/>
      <scheme val="minor"/>
    </font>
  </fonts>
  <fills count="7">
    <fill>
      <patternFill patternType="none"/>
    </fill>
    <fill>
      <patternFill patternType="gray125"/>
    </fill>
    <fill>
      <patternFill patternType="solid">
        <fgColor rgb="FF99FF99"/>
        <bgColor indexed="64"/>
      </patternFill>
    </fill>
    <fill>
      <patternFill patternType="solid">
        <fgColor theme="5" tint="0.59999389629810485"/>
        <bgColor indexed="64"/>
      </patternFill>
    </fill>
    <fill>
      <patternFill patternType="solid">
        <fgColor rgb="FFA7D3FF"/>
        <bgColor indexed="64"/>
      </patternFill>
    </fill>
    <fill>
      <patternFill patternType="solid">
        <fgColor rgb="FFFFFFCC"/>
        <bgColor indexed="64"/>
      </patternFill>
    </fill>
    <fill>
      <patternFill patternType="solid">
        <fgColor rgb="FF9ABCE6"/>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117">
    <xf numFmtId="0" fontId="0" fillId="0" borderId="0" xfId="0"/>
    <xf numFmtId="0" fontId="0" fillId="0" borderId="0" xfId="0" applyProtection="1">
      <protection locked="0"/>
    </xf>
    <xf numFmtId="0" fontId="0" fillId="2" borderId="1" xfId="0"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2" xfId="0" applyBorder="1" applyProtection="1">
      <protection locked="0"/>
    </xf>
    <xf numFmtId="0" fontId="0" fillId="0" borderId="8" xfId="0" applyBorder="1" applyProtection="1">
      <protection locked="0"/>
    </xf>
    <xf numFmtId="0" fontId="0" fillId="0" borderId="9" xfId="0" applyBorder="1" applyProtection="1">
      <protection locked="0"/>
    </xf>
    <xf numFmtId="0" fontId="2" fillId="0" borderId="10"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2" fillId="0" borderId="0" xfId="0" applyFont="1" applyBorder="1" applyProtection="1">
      <protection locked="0"/>
    </xf>
    <xf numFmtId="0" fontId="3" fillId="0" borderId="0" xfId="0"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0" fillId="0" borderId="13" xfId="0" applyBorder="1" applyProtection="1">
      <protection locked="0"/>
    </xf>
    <xf numFmtId="0" fontId="0" fillId="0" borderId="0" xfId="0" applyFill="1" applyBorder="1" applyProtection="1">
      <protection locked="0"/>
    </xf>
    <xf numFmtId="49" fontId="0" fillId="0" borderId="0" xfId="0" applyNumberFormat="1" applyBorder="1" applyProtection="1">
      <protection locked="0"/>
    </xf>
    <xf numFmtId="0" fontId="0" fillId="0" borderId="14" xfId="0" applyBorder="1" applyProtection="1">
      <protection locked="0"/>
    </xf>
    <xf numFmtId="0" fontId="1" fillId="0" borderId="0" xfId="0" applyFont="1" applyBorder="1" applyProtection="1">
      <protection locked="0"/>
    </xf>
    <xf numFmtId="49" fontId="0" fillId="0" borderId="0" xfId="0" applyNumberFormat="1" applyProtection="1">
      <protection locked="0"/>
    </xf>
    <xf numFmtId="0" fontId="0" fillId="0" borderId="15" xfId="0" applyBorder="1" applyProtection="1">
      <protection locked="0"/>
    </xf>
    <xf numFmtId="0" fontId="0" fillId="0" borderId="16" xfId="0" applyFill="1" applyBorder="1" applyProtection="1">
      <protection locked="0"/>
    </xf>
    <xf numFmtId="0" fontId="0" fillId="0" borderId="16" xfId="0" applyBorder="1" applyProtection="1">
      <protection locked="0"/>
    </xf>
    <xf numFmtId="0" fontId="0" fillId="0" borderId="14" xfId="0" applyFill="1" applyBorder="1" applyProtection="1">
      <protection locked="0"/>
    </xf>
    <xf numFmtId="49" fontId="0" fillId="0" borderId="17" xfId="0" applyNumberFormat="1" applyBorder="1" applyProtection="1">
      <protection locked="0"/>
    </xf>
    <xf numFmtId="0" fontId="0" fillId="0" borderId="18" xfId="0" applyFill="1" applyBorder="1" applyProtection="1">
      <protection locked="0"/>
    </xf>
    <xf numFmtId="0" fontId="0" fillId="0" borderId="18" xfId="0" applyBorder="1" applyProtection="1">
      <protection locked="0"/>
    </xf>
    <xf numFmtId="0" fontId="0" fillId="0" borderId="19" xfId="0" applyBorder="1" applyProtection="1">
      <protection locked="0"/>
    </xf>
    <xf numFmtId="49" fontId="0" fillId="0" borderId="0" xfId="0" applyNumberFormat="1" applyFill="1" applyBorder="1" applyProtection="1">
      <protection locked="0"/>
    </xf>
    <xf numFmtId="0" fontId="0" fillId="0" borderId="20" xfId="0" applyBorder="1" applyProtection="1">
      <protection locked="0"/>
    </xf>
    <xf numFmtId="0" fontId="0" fillId="0" borderId="21" xfId="0" applyBorder="1" applyProtection="1">
      <protection locked="0"/>
    </xf>
    <xf numFmtId="2" fontId="0" fillId="0" borderId="22" xfId="0" applyNumberFormat="1" applyFill="1" applyBorder="1" applyProtection="1"/>
    <xf numFmtId="2" fontId="0" fillId="0" borderId="23" xfId="0" applyNumberFormat="1" applyFill="1" applyBorder="1" applyProtection="1"/>
    <xf numFmtId="2" fontId="0" fillId="0" borderId="0" xfId="0" applyNumberFormat="1" applyBorder="1" applyProtection="1"/>
    <xf numFmtId="0" fontId="0" fillId="0" borderId="0" xfId="0" applyProtection="1"/>
    <xf numFmtId="0" fontId="0" fillId="0" borderId="0" xfId="0" applyBorder="1" applyProtection="1"/>
    <xf numFmtId="2" fontId="0" fillId="0" borderId="24" xfId="0" applyNumberFormat="1" applyFill="1" applyBorder="1" applyProtection="1"/>
    <xf numFmtId="0" fontId="0" fillId="0" borderId="25" xfId="0" applyFill="1" applyBorder="1" applyProtection="1"/>
    <xf numFmtId="2" fontId="0" fillId="0" borderId="25" xfId="0" applyNumberFormat="1" applyBorder="1" applyProtection="1"/>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2" borderId="42"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6" fillId="0" borderId="43" xfId="0" applyFont="1" applyBorder="1" applyAlignment="1" applyProtection="1">
      <alignment horizontal="left" vertical="top" wrapText="1"/>
      <protection locked="0"/>
    </xf>
    <xf numFmtId="0" fontId="0" fillId="0" borderId="11" xfId="0" applyBorder="1" applyAlignment="1">
      <alignment vertical="top"/>
    </xf>
    <xf numFmtId="0" fontId="0" fillId="0" borderId="12" xfId="0" applyBorder="1" applyAlignment="1">
      <alignment vertical="top"/>
    </xf>
    <xf numFmtId="0" fontId="0" fillId="0" borderId="43" xfId="0" applyBorder="1" applyAlignment="1" applyProtection="1">
      <alignment horizontal="left" vertical="center"/>
      <protection locked="0"/>
    </xf>
    <xf numFmtId="0" fontId="0" fillId="0" borderId="11" xfId="0" applyBorder="1" applyAlignment="1"/>
    <xf numFmtId="0" fontId="0" fillId="0" borderId="12" xfId="0" applyBorder="1" applyAlignment="1"/>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5" fillId="0" borderId="10"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27" xfId="0" applyBorder="1" applyAlignment="1" applyProtection="1">
      <alignment horizontal="left" vertical="center" wrapText="1"/>
      <protection locked="0"/>
    </xf>
    <xf numFmtId="0" fontId="0" fillId="0" borderId="28"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9" xfId="0"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3" xfId="0" applyBorder="1" applyAlignment="1" applyProtection="1">
      <alignment horizontal="left"/>
      <protection locked="0"/>
    </xf>
    <xf numFmtId="0" fontId="0" fillId="0" borderId="0" xfId="0" applyBorder="1" applyAlignment="1" applyProtection="1">
      <alignment horizontal="left"/>
      <protection locked="0"/>
    </xf>
    <xf numFmtId="0" fontId="0" fillId="4" borderId="33" xfId="0" applyFill="1" applyBorder="1" applyAlignment="1" applyProtection="1">
      <alignment horizontal="center" vertical="center"/>
    </xf>
    <xf numFmtId="0" fontId="0" fillId="4" borderId="34" xfId="0" applyFill="1" applyBorder="1" applyAlignment="1" applyProtection="1">
      <alignment horizontal="center" vertical="center"/>
    </xf>
    <xf numFmtId="0" fontId="0" fillId="0" borderId="35"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20"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27" xfId="0" applyBorder="1" applyAlignment="1" applyProtection="1">
      <alignment horizontal="left" vertical="center"/>
      <protection locked="0"/>
    </xf>
    <xf numFmtId="0" fontId="0" fillId="6" borderId="9" xfId="0" applyFill="1" applyBorder="1" applyAlignment="1" applyProtection="1">
      <protection locked="0"/>
    </xf>
    <xf numFmtId="0" fontId="0" fillId="6" borderId="0" xfId="0" applyFill="1" applyAlignment="1" applyProtection="1">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1" fillId="0" borderId="20" xfId="0" applyFont="1" applyBorder="1" applyAlignment="1" applyProtection="1">
      <alignment horizontal="right" vertical="center"/>
      <protection locked="0"/>
    </xf>
    <xf numFmtId="0" fontId="1" fillId="0" borderId="4" xfId="0" applyFont="1" applyBorder="1" applyAlignment="1" applyProtection="1">
      <alignment horizontal="right" vertical="center"/>
      <protection locked="0"/>
    </xf>
    <xf numFmtId="0" fontId="1" fillId="0" borderId="21" xfId="0" applyFont="1" applyBorder="1" applyAlignment="1" applyProtection="1">
      <alignment horizontal="right" vertical="center"/>
      <protection locked="0"/>
    </xf>
    <xf numFmtId="0" fontId="0" fillId="0" borderId="0" xfId="0" applyAlignment="1" applyProtection="1">
      <alignment horizontal="left"/>
      <protection locked="0"/>
    </xf>
    <xf numFmtId="0" fontId="0" fillId="0" borderId="16" xfId="0" applyBorder="1" applyAlignment="1" applyProtection="1">
      <alignment horizontal="left" vertical="center"/>
      <protection locked="0"/>
    </xf>
    <xf numFmtId="0" fontId="0" fillId="0" borderId="39" xfId="0" applyBorder="1" applyAlignment="1" applyProtection="1">
      <alignment horizontal="left"/>
      <protection locked="0"/>
    </xf>
    <xf numFmtId="0" fontId="0" fillId="0" borderId="40" xfId="0" applyBorder="1" applyAlignment="1" applyProtection="1">
      <alignment horizontal="left"/>
      <protection locked="0"/>
    </xf>
    <xf numFmtId="0" fontId="0" fillId="0" borderId="41" xfId="0" applyBorder="1" applyAlignment="1" applyProtection="1">
      <alignment horizontal="left"/>
      <protection locked="0"/>
    </xf>
    <xf numFmtId="0" fontId="0" fillId="0" borderId="37" xfId="0" applyBorder="1" applyAlignment="1" applyProtection="1">
      <alignment horizontal="left"/>
      <protection locked="0"/>
    </xf>
    <xf numFmtId="0" fontId="0" fillId="0" borderId="38" xfId="0" applyBorder="1" applyAlignment="1" applyProtection="1">
      <alignment horizontal="left"/>
      <protection locked="0"/>
    </xf>
    <xf numFmtId="0" fontId="0" fillId="4" borderId="30" xfId="0" applyFill="1" applyBorder="1" applyAlignment="1" applyProtection="1">
      <alignment horizontal="center"/>
      <protection locked="0"/>
    </xf>
    <xf numFmtId="0" fontId="0" fillId="4" borderId="31" xfId="0" applyFill="1" applyBorder="1" applyAlignment="1" applyProtection="1">
      <alignment horizontal="center"/>
      <protection locked="0"/>
    </xf>
    <xf numFmtId="0" fontId="0" fillId="4" borderId="32" xfId="0" applyFill="1" applyBorder="1" applyAlignment="1" applyProtection="1">
      <alignment horizontal="center"/>
      <protection locked="0"/>
    </xf>
    <xf numFmtId="0" fontId="0" fillId="0" borderId="26" xfId="0" applyFill="1" applyBorder="1" applyAlignment="1" applyProtection="1">
      <protection locked="0"/>
    </xf>
    <xf numFmtId="0" fontId="0" fillId="0" borderId="19" xfId="0" applyFill="1" applyBorder="1" applyAlignment="1" applyProtection="1">
      <protection locked="0"/>
    </xf>
    <xf numFmtId="0" fontId="0" fillId="0" borderId="26" xfId="0" applyFill="1" applyBorder="1" applyAlignment="1" applyProtection="1">
      <alignment horizontal="left"/>
      <protection locked="0"/>
    </xf>
    <xf numFmtId="0" fontId="0" fillId="0" borderId="19" xfId="0" applyFill="1" applyBorder="1" applyAlignment="1" applyProtection="1">
      <alignment horizontal="left"/>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5" borderId="10" xfId="0" applyFont="1" applyFill="1" applyBorder="1" applyAlignment="1" applyProtection="1">
      <alignment horizontal="left" vertical="center" wrapText="1"/>
      <protection locked="0"/>
    </xf>
    <xf numFmtId="0" fontId="1" fillId="5" borderId="11" xfId="0" applyFont="1" applyFill="1" applyBorder="1" applyAlignment="1" applyProtection="1">
      <alignment horizontal="left" vertical="center"/>
      <protection locked="0"/>
    </xf>
    <xf numFmtId="0" fontId="1" fillId="5" borderId="12" xfId="0" applyFont="1" applyFill="1" applyBorder="1" applyAlignment="1" applyProtection="1">
      <alignment horizontal="left" vertical="center"/>
      <protection locked="0"/>
    </xf>
  </cellXfs>
  <cellStyles count="1">
    <cellStyle name="Normal" xfId="0" builtinId="0"/>
  </cellStyles>
  <dxfs count="2">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9525</xdr:colOff>
      <xdr:row>5</xdr:row>
      <xdr:rowOff>123825</xdr:rowOff>
    </xdr:from>
    <xdr:to>
      <xdr:col>15</xdr:col>
      <xdr:colOff>247650</xdr:colOff>
      <xdr:row>6</xdr:row>
      <xdr:rowOff>219076</xdr:rowOff>
    </xdr:to>
    <xdr:cxnSp macro="">
      <xdr:nvCxnSpPr>
        <xdr:cNvPr id="5" name="Straight Arrow Connector 4"/>
        <xdr:cNvCxnSpPr/>
      </xdr:nvCxnSpPr>
      <xdr:spPr>
        <a:xfrm flipV="1">
          <a:off x="5334000" y="2943225"/>
          <a:ext cx="3867150" cy="342901"/>
        </a:xfrm>
        <a:prstGeom prst="straightConnector1">
          <a:avLst/>
        </a:prstGeom>
        <a:ln w="28575">
          <a:solidFill>
            <a:schemeClr val="tx2">
              <a:lumMod val="60000"/>
              <a:lumOff val="40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xdr:colOff>
      <xdr:row>39</xdr:row>
      <xdr:rowOff>0</xdr:rowOff>
    </xdr:from>
    <xdr:to>
      <xdr:col>2</xdr:col>
      <xdr:colOff>600076</xdr:colOff>
      <xdr:row>42</xdr:row>
      <xdr:rowOff>156618</xdr:rowOff>
    </xdr:to>
    <xdr:pic>
      <xdr:nvPicPr>
        <xdr:cNvPr id="6" name="Picture 5" descr="Keysight_Signature_Pref_Color.png"/>
        <xdr:cNvPicPr>
          <a:picLocks noChangeAspect="1"/>
        </xdr:cNvPicPr>
      </xdr:nvPicPr>
      <xdr:blipFill>
        <a:blip xmlns:r="http://schemas.openxmlformats.org/officeDocument/2006/relationships" r:embed="rId1" cstate="print"/>
        <a:stretch>
          <a:fillRect/>
        </a:stretch>
      </xdr:blipFill>
      <xdr:spPr>
        <a:xfrm>
          <a:off x="1" y="10039350"/>
          <a:ext cx="2038350" cy="728118"/>
        </a:xfrm>
        <a:prstGeom prst="rect">
          <a:avLst/>
        </a:prstGeom>
      </xdr:spPr>
    </xdr:pic>
    <xdr:clientData/>
  </xdr:twoCellAnchor>
  <xdr:twoCellAnchor editAs="oneCell">
    <xdr:from>
      <xdr:col>15</xdr:col>
      <xdr:colOff>231320</xdr:colOff>
      <xdr:row>2</xdr:row>
      <xdr:rowOff>1020535</xdr:rowOff>
    </xdr:from>
    <xdr:to>
      <xdr:col>30</xdr:col>
      <xdr:colOff>27214</xdr:colOff>
      <xdr:row>13</xdr:row>
      <xdr:rowOff>50764</xdr:rowOff>
    </xdr:to>
    <xdr:pic>
      <xdr:nvPicPr>
        <xdr:cNvPr id="7" name="Picture 6" descr="KeysightAboutScreen.png"/>
        <xdr:cNvPicPr>
          <a:picLocks noChangeAspect="1"/>
        </xdr:cNvPicPr>
      </xdr:nvPicPr>
      <xdr:blipFill>
        <a:blip xmlns:r="http://schemas.openxmlformats.org/officeDocument/2006/relationships" r:embed="rId2" cstate="print"/>
        <a:stretch>
          <a:fillRect/>
        </a:stretch>
      </xdr:blipFill>
      <xdr:spPr>
        <a:xfrm>
          <a:off x="9157606" y="1673678"/>
          <a:ext cx="4286251" cy="29082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9" tint="-0.249977111117893"/>
  </sheetPr>
  <dimension ref="A1:AK100"/>
  <sheetViews>
    <sheetView tabSelected="1" zoomScale="70" zoomScaleNormal="70" workbookViewId="0">
      <selection activeCell="M3" sqref="M3"/>
    </sheetView>
  </sheetViews>
  <sheetFormatPr defaultColWidth="9.140625" defaultRowHeight="15"/>
  <cols>
    <col min="1" max="1" width="11.28515625" style="1" customWidth="1"/>
    <col min="2" max="4" width="10.28515625" style="1" customWidth="1"/>
    <col min="5" max="7" width="9.140625" style="1"/>
    <col min="8" max="8" width="10.28515625" style="1" customWidth="1"/>
    <col min="9" max="9" width="7.42578125" style="1" customWidth="1"/>
    <col min="10" max="10" width="13.42578125" style="1" customWidth="1"/>
    <col min="11" max="11" width="9.140625" style="1"/>
    <col min="12" max="12" width="10.7109375" style="1" customWidth="1"/>
    <col min="13" max="30" width="4.5703125" style="1" customWidth="1"/>
    <col min="31" max="31" width="9.140625" style="1"/>
    <col min="32" max="32" width="12.42578125" style="1" customWidth="1"/>
    <col min="33" max="33" width="11.5703125" style="1" customWidth="1"/>
    <col min="34" max="34" width="9.140625" style="1"/>
    <col min="35" max="35" width="10" style="1" customWidth="1"/>
    <col min="36" max="16384" width="9.140625" style="1"/>
  </cols>
  <sheetData>
    <row r="1" spans="1:11" ht="33.75" customHeight="1">
      <c r="A1" s="55" t="s">
        <v>34</v>
      </c>
      <c r="B1" s="56"/>
      <c r="C1" s="56"/>
      <c r="D1" s="56"/>
      <c r="E1" s="56"/>
      <c r="F1" s="56"/>
      <c r="G1" s="56"/>
      <c r="H1" s="56"/>
      <c r="I1" s="56"/>
      <c r="J1" s="57"/>
    </row>
    <row r="2" spans="1:11" ht="17.25" customHeight="1" thickBot="1">
      <c r="A2" s="94" t="s">
        <v>38</v>
      </c>
      <c r="B2" s="95"/>
      <c r="C2" s="95"/>
      <c r="D2" s="95"/>
      <c r="E2" s="95"/>
      <c r="F2" s="95"/>
      <c r="G2" s="95"/>
      <c r="H2" s="95"/>
      <c r="I2" s="95"/>
      <c r="J2" s="96"/>
    </row>
    <row r="3" spans="1:11" ht="134.44999999999999" customHeight="1" thickBot="1">
      <c r="A3" s="60" t="s">
        <v>32</v>
      </c>
      <c r="B3" s="61"/>
      <c r="C3" s="61"/>
      <c r="D3" s="61"/>
      <c r="E3" s="61"/>
      <c r="F3" s="61"/>
      <c r="G3" s="61"/>
      <c r="H3" s="61"/>
      <c r="I3" s="61"/>
      <c r="J3" s="62"/>
    </row>
    <row r="4" spans="1:11" ht="15.75" thickBot="1"/>
    <row r="5" spans="1:11" ht="21" customHeight="1" thickBot="1">
      <c r="A5" s="2">
        <v>25</v>
      </c>
      <c r="B5" s="52" t="s">
        <v>8</v>
      </c>
      <c r="C5" s="53"/>
      <c r="D5" s="53"/>
      <c r="E5" s="53"/>
      <c r="F5" s="53"/>
      <c r="G5" s="53"/>
      <c r="H5" s="54"/>
    </row>
    <row r="6" spans="1:11" ht="19.5" customHeight="1" thickBot="1">
      <c r="A6" s="47">
        <v>120</v>
      </c>
      <c r="B6" s="52" t="s">
        <v>33</v>
      </c>
      <c r="C6" s="53"/>
      <c r="D6" s="53"/>
      <c r="E6" s="53"/>
      <c r="F6" s="53"/>
      <c r="G6" s="53"/>
      <c r="H6" s="54"/>
    </row>
    <row r="7" spans="1:11" ht="46.5" customHeight="1" thickBot="1">
      <c r="A7" s="48">
        <v>0</v>
      </c>
      <c r="B7" s="49" t="s">
        <v>37</v>
      </c>
      <c r="C7" s="50"/>
      <c r="D7" s="50"/>
      <c r="E7" s="50"/>
      <c r="F7" s="50"/>
      <c r="G7" s="50"/>
      <c r="H7" s="51"/>
    </row>
    <row r="8" spans="1:11" ht="15" hidden="1" customHeight="1" thickBot="1">
      <c r="A8" s="3">
        <f>IF(A5&gt;(45),  (100 + ((A5+5)-50)*-2.5)/100*900,900)</f>
        <v>900</v>
      </c>
      <c r="B8" s="72" t="s">
        <v>13</v>
      </c>
      <c r="C8" s="73"/>
      <c r="D8" s="73"/>
      <c r="E8" s="73"/>
      <c r="F8" s="73"/>
      <c r="G8" s="63" t="s">
        <v>15</v>
      </c>
      <c r="H8" s="64"/>
      <c r="I8" s="64"/>
      <c r="J8" s="64"/>
      <c r="K8" s="65"/>
    </row>
    <row r="9" spans="1:11" ht="12" hidden="1" customHeight="1" thickBot="1">
      <c r="A9" s="3">
        <f>IF(A7 = 1, 750, 700)</f>
        <v>700</v>
      </c>
      <c r="B9" s="45" t="s">
        <v>31</v>
      </c>
      <c r="C9" s="46"/>
      <c r="D9" s="46"/>
      <c r="E9" s="46"/>
      <c r="F9" s="46"/>
      <c r="G9" s="66"/>
      <c r="H9" s="67"/>
      <c r="I9" s="67"/>
      <c r="J9" s="67"/>
      <c r="K9" s="68"/>
    </row>
    <row r="10" spans="1:11" ht="13.5" hidden="1" customHeight="1" thickBot="1">
      <c r="A10" s="3">
        <f>IF(A5&gt;(45),  (100 + ((A5+5)-50)*-2.5)/100*A9,A9)</f>
        <v>700</v>
      </c>
      <c r="B10" s="72" t="s">
        <v>14</v>
      </c>
      <c r="C10" s="73"/>
      <c r="D10" s="73"/>
      <c r="E10" s="73"/>
      <c r="F10" s="73"/>
      <c r="G10" s="69"/>
      <c r="H10" s="70"/>
      <c r="I10" s="70"/>
      <c r="J10" s="70"/>
      <c r="K10" s="71"/>
    </row>
    <row r="11" spans="1:11" ht="15.75" thickBot="1">
      <c r="B11" s="4"/>
      <c r="C11" s="5"/>
      <c r="D11" s="5"/>
      <c r="E11" s="5"/>
      <c r="F11" s="5"/>
      <c r="G11" s="5"/>
      <c r="H11" s="6"/>
      <c r="I11" s="6"/>
      <c r="J11" s="6"/>
      <c r="K11" s="7"/>
    </row>
    <row r="12" spans="1:11" ht="32.25" customHeight="1" thickBot="1">
      <c r="A12" s="58" t="str">
        <f>IF(AND(A6&gt;=180,A6&lt;=240),"High Line",IF(AND(A6&gt;=90,A6&lt;180),"Low Line", "INVALID INPUT VOLTAGE!"))</f>
        <v>Low Line</v>
      </c>
      <c r="B12" s="59"/>
      <c r="C12" s="83" t="s">
        <v>9</v>
      </c>
      <c r="D12" s="84"/>
      <c r="E12" s="84"/>
      <c r="F12" s="84"/>
      <c r="G12" s="84"/>
      <c r="H12" s="84"/>
      <c r="I12" s="84"/>
      <c r="J12" s="84"/>
      <c r="K12" s="85"/>
    </row>
    <row r="13" spans="1:11" ht="20.25" customHeight="1">
      <c r="A13" s="76">
        <f>IF(AND(A6&gt;=180,A6&lt;=240),A8-6-34,IF(AND(A6&gt;=90,A6&lt;180),A10-6-34, "INVALID INPUT VOLTAGE!"))</f>
        <v>660</v>
      </c>
      <c r="B13" s="78" t="s">
        <v>0</v>
      </c>
      <c r="C13" s="86" t="str">
        <f>CONCATENATE("Total power available to modules @ ",A6," VAC Mains Input, this number derates with temperature.")</f>
        <v>Total power available to modules @ 120 VAC Mains Input, this number derates with temperature.</v>
      </c>
      <c r="D13" s="64"/>
      <c r="E13" s="64"/>
      <c r="F13" s="64"/>
      <c r="G13" s="64"/>
      <c r="H13" s="64"/>
      <c r="I13" s="64"/>
      <c r="J13" s="64"/>
      <c r="K13" s="65"/>
    </row>
    <row r="14" spans="1:11" ht="15" customHeight="1" thickBot="1">
      <c r="A14" s="77"/>
      <c r="B14" s="79"/>
      <c r="C14" s="80" t="s">
        <v>28</v>
      </c>
      <c r="D14" s="81"/>
      <c r="E14" s="81"/>
      <c r="F14" s="81"/>
      <c r="G14" s="81"/>
      <c r="H14" s="81"/>
      <c r="I14" s="81"/>
      <c r="J14" s="81"/>
      <c r="K14" s="82"/>
    </row>
    <row r="15" spans="1:11" ht="15.75" customHeight="1">
      <c r="A15" s="8">
        <v>294</v>
      </c>
      <c r="B15" s="9" t="s">
        <v>0</v>
      </c>
      <c r="C15" s="99" t="s">
        <v>26</v>
      </c>
      <c r="D15" s="90"/>
      <c r="E15" s="90"/>
      <c r="F15" s="90"/>
      <c r="G15" s="90"/>
      <c r="H15" s="100"/>
      <c r="I15" s="6"/>
      <c r="J15" s="6"/>
      <c r="K15" s="10"/>
    </row>
    <row r="16" spans="1:11" ht="18" customHeight="1" thickBot="1">
      <c r="A16" s="11">
        <v>616</v>
      </c>
      <c r="B16" s="12" t="s">
        <v>0</v>
      </c>
      <c r="C16" s="101" t="s">
        <v>16</v>
      </c>
      <c r="D16" s="102"/>
      <c r="E16" s="102"/>
      <c r="F16" s="102"/>
      <c r="G16" s="102"/>
      <c r="H16" s="103"/>
      <c r="I16" s="6"/>
      <c r="J16" s="6"/>
      <c r="K16" s="10"/>
    </row>
    <row r="17" spans="1:30" ht="11.25" customHeight="1">
      <c r="A17" s="13"/>
      <c r="B17" s="6"/>
      <c r="C17" s="6"/>
      <c r="D17" s="6"/>
      <c r="E17" s="6"/>
      <c r="F17" s="6"/>
      <c r="G17" s="6"/>
      <c r="H17" s="6"/>
      <c r="I17" s="6"/>
      <c r="J17" s="6"/>
      <c r="K17" s="10"/>
    </row>
    <row r="18" spans="1:30" ht="8.25" customHeight="1" thickBot="1">
      <c r="A18" s="13"/>
      <c r="B18" s="6"/>
      <c r="C18" s="6"/>
      <c r="D18" s="6"/>
      <c r="E18" s="6"/>
      <c r="F18" s="6"/>
      <c r="G18" s="6"/>
      <c r="H18" s="6"/>
      <c r="I18" s="6"/>
      <c r="J18" s="6"/>
      <c r="K18" s="10"/>
    </row>
    <row r="19" spans="1:30" ht="63.95" customHeight="1" thickBot="1">
      <c r="A19" s="114" t="s">
        <v>30</v>
      </c>
      <c r="B19" s="115"/>
      <c r="C19" s="115"/>
      <c r="D19" s="115"/>
      <c r="E19" s="115"/>
      <c r="F19" s="115"/>
      <c r="G19" s="115"/>
      <c r="H19" s="116"/>
      <c r="I19" s="6"/>
      <c r="J19" s="6"/>
      <c r="K19" s="10"/>
      <c r="L19" s="6"/>
      <c r="M19" s="111" t="s">
        <v>29</v>
      </c>
      <c r="N19" s="112"/>
      <c r="O19" s="112"/>
      <c r="P19" s="112"/>
      <c r="Q19" s="112"/>
      <c r="R19" s="112"/>
      <c r="S19" s="112"/>
      <c r="T19" s="112"/>
      <c r="U19" s="112"/>
      <c r="V19" s="112"/>
      <c r="W19" s="112"/>
      <c r="X19" s="112"/>
      <c r="Y19" s="112"/>
      <c r="Z19" s="112"/>
      <c r="AA19" s="112"/>
      <c r="AB19" s="112"/>
      <c r="AC19" s="112"/>
      <c r="AD19" s="113"/>
    </row>
    <row r="20" spans="1:30" ht="21.75" customHeight="1" thickBot="1">
      <c r="A20" s="14" t="s">
        <v>1</v>
      </c>
      <c r="B20" s="15"/>
      <c r="C20" s="15"/>
      <c r="D20" s="16" t="s">
        <v>2</v>
      </c>
      <c r="E20" s="91" t="s">
        <v>3</v>
      </c>
      <c r="F20" s="92"/>
      <c r="G20" s="92"/>
      <c r="H20" s="93"/>
      <c r="I20" s="17" t="s">
        <v>4</v>
      </c>
      <c r="J20" s="6"/>
      <c r="K20" s="10"/>
      <c r="L20" s="18" t="s">
        <v>10</v>
      </c>
      <c r="M20" s="19">
        <v>1</v>
      </c>
      <c r="N20" s="19">
        <v>2</v>
      </c>
      <c r="O20" s="19">
        <v>3</v>
      </c>
      <c r="P20" s="19">
        <v>4</v>
      </c>
      <c r="Q20" s="19">
        <v>5</v>
      </c>
      <c r="R20" s="19">
        <v>6</v>
      </c>
      <c r="S20" s="19">
        <v>7</v>
      </c>
      <c r="T20" s="19">
        <v>8</v>
      </c>
      <c r="U20" s="19">
        <v>9</v>
      </c>
      <c r="V20" s="19">
        <v>10</v>
      </c>
      <c r="W20" s="19">
        <v>11</v>
      </c>
      <c r="X20" s="19">
        <v>12</v>
      </c>
      <c r="Y20" s="19">
        <v>13</v>
      </c>
      <c r="Z20" s="19">
        <v>14</v>
      </c>
      <c r="AA20" s="19">
        <v>15</v>
      </c>
      <c r="AB20" s="19">
        <v>16</v>
      </c>
      <c r="AC20" s="19">
        <v>17</v>
      </c>
      <c r="AD20" s="19">
        <v>18</v>
      </c>
    </row>
    <row r="21" spans="1:30">
      <c r="A21" s="20" t="s">
        <v>18</v>
      </c>
      <c r="B21" s="21"/>
      <c r="C21" s="6"/>
      <c r="D21" s="37">
        <f>SUM(M21:AD21)</f>
        <v>172.41379310344826</v>
      </c>
      <c r="E21" s="6"/>
      <c r="F21" s="6"/>
      <c r="G21" s="6"/>
      <c r="I21" s="6"/>
      <c r="J21" s="6"/>
      <c r="K21" s="10"/>
      <c r="L21" s="22" t="s">
        <v>18</v>
      </c>
      <c r="M21" s="23">
        <v>0</v>
      </c>
      <c r="N21" s="23">
        <v>0</v>
      </c>
      <c r="O21" s="23">
        <v>14.367816091954023</v>
      </c>
      <c r="P21" s="23">
        <v>14.367816091954023</v>
      </c>
      <c r="Q21" s="23">
        <v>14.367816091954023</v>
      </c>
      <c r="R21" s="23">
        <v>0</v>
      </c>
      <c r="S21" s="23">
        <v>14.367816091954023</v>
      </c>
      <c r="T21" s="23">
        <v>14.367816091954023</v>
      </c>
      <c r="U21" s="23">
        <v>0</v>
      </c>
      <c r="V21" s="23">
        <v>0</v>
      </c>
      <c r="W21" s="23">
        <v>14.367816091954023</v>
      </c>
      <c r="X21" s="23">
        <v>14.367816091954023</v>
      </c>
      <c r="Y21" s="23">
        <v>14.367816091954023</v>
      </c>
      <c r="Z21" s="23">
        <v>0</v>
      </c>
      <c r="AA21" s="23">
        <v>14.367816091954023</v>
      </c>
      <c r="AB21" s="23">
        <v>14.367816091954023</v>
      </c>
      <c r="AC21" s="23">
        <v>14.367816091954023</v>
      </c>
      <c r="AD21" s="23">
        <v>14.367816091954023</v>
      </c>
    </row>
    <row r="22" spans="1:30">
      <c r="A22" s="89" t="s">
        <v>19</v>
      </c>
      <c r="B22" s="90"/>
      <c r="C22" s="90"/>
      <c r="D22" s="38">
        <f>SUM(M22:AD22)</f>
        <v>57.471264367816083</v>
      </c>
      <c r="E22" s="6"/>
      <c r="F22" s="6"/>
      <c r="G22" s="6"/>
      <c r="I22" s="6"/>
      <c r="J22" s="6"/>
      <c r="K22" s="10"/>
      <c r="L22" s="22" t="s">
        <v>24</v>
      </c>
      <c r="M22" s="23">
        <v>0</v>
      </c>
      <c r="N22" s="23">
        <v>0</v>
      </c>
      <c r="O22" s="23">
        <v>4.7892720306513406</v>
      </c>
      <c r="P22" s="23">
        <v>4.7892720306513406</v>
      </c>
      <c r="Q22" s="23">
        <v>4.7892720306513406</v>
      </c>
      <c r="R22" s="23">
        <v>0</v>
      </c>
      <c r="S22" s="23">
        <v>4.7892720306513406</v>
      </c>
      <c r="T22" s="23">
        <v>4.7892720306513406</v>
      </c>
      <c r="U22" s="23">
        <v>0</v>
      </c>
      <c r="V22" s="23">
        <v>0</v>
      </c>
      <c r="W22" s="23">
        <v>4.7892720306513406</v>
      </c>
      <c r="X22" s="23">
        <v>4.7892720306513406</v>
      </c>
      <c r="Y22" s="23">
        <v>4.7892720306513406</v>
      </c>
      <c r="Z22" s="23">
        <v>0</v>
      </c>
      <c r="AA22" s="23">
        <v>4.7892720306513406</v>
      </c>
      <c r="AB22" s="23">
        <v>4.7892720306513406</v>
      </c>
      <c r="AC22" s="23">
        <v>4.7892720306513406</v>
      </c>
      <c r="AD22" s="23">
        <v>4.7892720306513406</v>
      </c>
    </row>
    <row r="23" spans="1:30">
      <c r="A23" s="24" t="s">
        <v>12</v>
      </c>
      <c r="B23" s="21"/>
      <c r="C23" s="6"/>
      <c r="D23" s="39">
        <f>(D21+D22)</f>
        <v>229.88505747126433</v>
      </c>
      <c r="E23" s="6" t="str">
        <f>CONCATENATE("MUST BE LESS THAN or EQUAL TO ",A15, "W")</f>
        <v>MUST BE LESS THAN or EQUAL TO 294W</v>
      </c>
      <c r="F23" s="6"/>
      <c r="G23" s="6"/>
      <c r="I23" s="41" t="str">
        <f>IF(D23&gt;A15,"EXCEEDS POWER AVAILABLE!", "OK")</f>
        <v>OK</v>
      </c>
      <c r="J23" s="6"/>
      <c r="K23" s="10"/>
      <c r="L23" s="22"/>
      <c r="O23" s="6"/>
      <c r="P23" s="6"/>
      <c r="Q23" s="6"/>
      <c r="S23" s="6"/>
      <c r="T23" s="6"/>
      <c r="U23" s="6"/>
      <c r="W23" s="6"/>
      <c r="X23" s="6"/>
      <c r="Y23" s="6"/>
      <c r="AA23" s="6"/>
      <c r="AB23" s="6"/>
      <c r="AC23" s="6"/>
      <c r="AD23" s="6"/>
    </row>
    <row r="24" spans="1:30">
      <c r="D24" s="40"/>
      <c r="I24" s="40"/>
      <c r="K24" s="10"/>
      <c r="L24" s="25"/>
    </row>
    <row r="25" spans="1:30">
      <c r="A25" s="6"/>
      <c r="B25" s="21"/>
      <c r="C25" s="6"/>
      <c r="D25" s="41"/>
      <c r="E25" s="6"/>
      <c r="F25" s="6"/>
      <c r="G25" s="6"/>
      <c r="I25" s="41"/>
      <c r="J25" s="6"/>
      <c r="K25" s="10"/>
      <c r="L25" s="22"/>
      <c r="O25" s="6"/>
      <c r="P25" s="6"/>
      <c r="Q25" s="6"/>
      <c r="S25" s="6"/>
      <c r="T25" s="6"/>
      <c r="U25" s="6"/>
      <c r="W25" s="6"/>
      <c r="X25" s="6"/>
      <c r="Y25" s="6"/>
      <c r="AA25" s="6"/>
      <c r="AB25" s="6"/>
      <c r="AC25" s="6"/>
      <c r="AD25" s="6"/>
    </row>
    <row r="26" spans="1:30">
      <c r="A26" s="26" t="s">
        <v>23</v>
      </c>
      <c r="B26" s="27"/>
      <c r="C26" s="28"/>
      <c r="D26" s="42">
        <f>SUM(M26:AD26)</f>
        <v>138.23999999999998</v>
      </c>
      <c r="E26" s="74" t="str">
        <f>CONCATENATE("MUST BE LESS THAN or EQUAL TO  ",A16, "W")</f>
        <v>MUST BE LESS THAN or EQUAL TO  616W</v>
      </c>
      <c r="F26" s="75"/>
      <c r="G26" s="75"/>
      <c r="H26" s="75"/>
      <c r="I26" s="41" t="str">
        <f>IF(D26&gt;A16, "EXCEEDS POWER AVAILABLE!", "OK")</f>
        <v>OK</v>
      </c>
      <c r="J26" s="6"/>
      <c r="K26" s="10"/>
      <c r="L26" s="22" t="s">
        <v>20</v>
      </c>
      <c r="M26" s="23">
        <v>0</v>
      </c>
      <c r="N26" s="23">
        <v>0</v>
      </c>
      <c r="O26" s="29">
        <v>11.52</v>
      </c>
      <c r="P26" s="29">
        <v>11.52</v>
      </c>
      <c r="Q26" s="29">
        <v>11.52</v>
      </c>
      <c r="R26" s="23">
        <v>0</v>
      </c>
      <c r="S26" s="29">
        <v>11.52</v>
      </c>
      <c r="T26" s="29">
        <v>11.52</v>
      </c>
      <c r="U26" s="29">
        <v>0</v>
      </c>
      <c r="V26" s="23">
        <v>0</v>
      </c>
      <c r="W26" s="29">
        <v>11.52</v>
      </c>
      <c r="X26" s="29">
        <v>11.52</v>
      </c>
      <c r="Y26" s="29">
        <v>11.52</v>
      </c>
      <c r="Z26" s="23">
        <v>0</v>
      </c>
      <c r="AA26" s="29">
        <v>11.52</v>
      </c>
      <c r="AB26" s="29">
        <v>11.52</v>
      </c>
      <c r="AC26" s="29">
        <v>11.52</v>
      </c>
      <c r="AD26" s="29">
        <v>11.52</v>
      </c>
    </row>
    <row r="27" spans="1:30">
      <c r="A27" s="20" t="s">
        <v>21</v>
      </c>
      <c r="B27" s="21"/>
      <c r="C27" s="6"/>
      <c r="D27" s="37">
        <f>SUM(M27:AD27)</f>
        <v>163.22068965517238</v>
      </c>
      <c r="E27" s="74" t="s">
        <v>5</v>
      </c>
      <c r="F27" s="75"/>
      <c r="G27" s="75"/>
      <c r="H27" s="75"/>
      <c r="I27" s="41" t="str">
        <f>IF(D27&gt;200, "EXCEEDS POWER AVAILABLE!", "OK")</f>
        <v>OK</v>
      </c>
      <c r="J27" s="6"/>
      <c r="K27" s="10"/>
      <c r="L27" s="22" t="s">
        <v>21</v>
      </c>
      <c r="M27" s="23">
        <v>3</v>
      </c>
      <c r="N27" s="23">
        <v>0</v>
      </c>
      <c r="O27" s="29">
        <v>13.351724137931033</v>
      </c>
      <c r="P27" s="29">
        <v>13.351724137931033</v>
      </c>
      <c r="Q27" s="29">
        <v>13.351724137931033</v>
      </c>
      <c r="R27" s="23">
        <v>0</v>
      </c>
      <c r="S27" s="29">
        <v>13.351724137931033</v>
      </c>
      <c r="T27" s="29">
        <v>13.351724137931033</v>
      </c>
      <c r="U27" s="29">
        <v>0</v>
      </c>
      <c r="V27" s="23">
        <v>0</v>
      </c>
      <c r="W27" s="29">
        <v>13.351724137931033</v>
      </c>
      <c r="X27" s="29">
        <v>13.351724137931033</v>
      </c>
      <c r="Y27" s="29">
        <v>13.351724137931033</v>
      </c>
      <c r="Z27" s="23">
        <v>0</v>
      </c>
      <c r="AA27" s="29">
        <v>13.351724137931033</v>
      </c>
      <c r="AB27" s="29">
        <v>13.351724137931033</v>
      </c>
      <c r="AC27" s="29">
        <v>13.351724137931033</v>
      </c>
      <c r="AD27" s="29">
        <v>13.351724137931033</v>
      </c>
    </row>
    <row r="28" spans="1:30">
      <c r="A28" s="30" t="s">
        <v>22</v>
      </c>
      <c r="B28" s="31"/>
      <c r="C28" s="32"/>
      <c r="D28" s="38">
        <f>SUM(M28:AD28)</f>
        <v>11.52</v>
      </c>
      <c r="E28" s="74" t="s">
        <v>6</v>
      </c>
      <c r="F28" s="75"/>
      <c r="G28" s="75"/>
      <c r="H28" s="75"/>
      <c r="I28" s="41" t="str">
        <f>IF(D28&gt;48, "EXCEEDS POWER AVAILABLE!", "OK")</f>
        <v>OK</v>
      </c>
      <c r="J28" s="6"/>
      <c r="K28" s="10"/>
      <c r="L28" s="22" t="s">
        <v>22</v>
      </c>
      <c r="M28" s="23">
        <v>0</v>
      </c>
      <c r="N28" s="23">
        <v>0</v>
      </c>
      <c r="O28" s="29">
        <v>0</v>
      </c>
      <c r="P28" s="29">
        <v>0</v>
      </c>
      <c r="Q28" s="29">
        <v>0</v>
      </c>
      <c r="R28" s="23">
        <v>0</v>
      </c>
      <c r="S28" s="29">
        <v>0</v>
      </c>
      <c r="T28" s="29">
        <v>0</v>
      </c>
      <c r="U28" s="29">
        <v>0</v>
      </c>
      <c r="V28" s="23">
        <v>0</v>
      </c>
      <c r="W28" s="29">
        <v>0</v>
      </c>
      <c r="X28" s="29">
        <v>0</v>
      </c>
      <c r="Y28" s="29">
        <v>0</v>
      </c>
      <c r="Z28" s="23">
        <v>0</v>
      </c>
      <c r="AA28" s="29">
        <v>0</v>
      </c>
      <c r="AB28" s="29">
        <v>0</v>
      </c>
      <c r="AC28" s="29">
        <v>0</v>
      </c>
      <c r="AD28" s="29">
        <v>11.52</v>
      </c>
    </row>
    <row r="29" spans="1:30">
      <c r="A29" s="6" t="s">
        <v>7</v>
      </c>
      <c r="B29" s="6"/>
      <c r="C29" s="6"/>
      <c r="D29" s="39">
        <f>(D26)  +  (D27/(90/100))  +  (D28/(84/100))</f>
        <v>333.31060755336608</v>
      </c>
      <c r="E29" s="75" t="str">
        <f>CONCATENATE("MUST BE LESS THAN or EQUAL TO  ",A16, "W")</f>
        <v>MUST BE LESS THAN or EQUAL TO  616W</v>
      </c>
      <c r="F29" s="75"/>
      <c r="G29" s="75"/>
      <c r="H29" s="75"/>
      <c r="I29" s="41" t="str">
        <f>IF(D29&gt;A16, "EXCEEDS POWER AVAILABLE!", "OK")</f>
        <v>OK</v>
      </c>
      <c r="J29" s="6"/>
      <c r="K29" s="10"/>
      <c r="L29" s="25"/>
    </row>
    <row r="30" spans="1:30">
      <c r="A30" s="13"/>
      <c r="B30" s="6"/>
      <c r="C30" s="6"/>
      <c r="D30" s="41"/>
      <c r="E30" s="6"/>
      <c r="F30" s="6"/>
      <c r="G30" s="6"/>
      <c r="I30" s="41"/>
      <c r="J30" s="6"/>
      <c r="K30" s="10"/>
      <c r="L30" s="25"/>
    </row>
    <row r="31" spans="1:30">
      <c r="D31" s="40"/>
      <c r="I31" s="40"/>
      <c r="K31" s="10"/>
      <c r="L31" s="25"/>
    </row>
    <row r="32" spans="1:30">
      <c r="A32" s="109" t="s">
        <v>17</v>
      </c>
      <c r="B32" s="110"/>
      <c r="C32" s="33"/>
      <c r="D32" s="43">
        <f>SUM(M32:AD32) / (75 / 100)</f>
        <v>0</v>
      </c>
      <c r="E32" s="74" t="str">
        <f>CONCATENATE("MUST BE LESS THAN or EQUAL TO  ",7.5, "W")</f>
        <v>MUST BE LESS THAN or EQUAL TO  7.5W</v>
      </c>
      <c r="F32" s="97"/>
      <c r="G32" s="97"/>
      <c r="H32" s="97"/>
      <c r="I32" s="41" t="str">
        <f>IF(D32&gt;7.5, "EXCEEDS POWER AVAILABLE!", "OK")</f>
        <v>OK</v>
      </c>
      <c r="K32" s="10"/>
      <c r="L32" s="34" t="s">
        <v>25</v>
      </c>
      <c r="M32" s="23">
        <v>0</v>
      </c>
      <c r="N32" s="23">
        <v>0</v>
      </c>
      <c r="O32" s="23">
        <v>0</v>
      </c>
      <c r="P32" s="23">
        <v>0</v>
      </c>
      <c r="Q32" s="23">
        <v>0</v>
      </c>
      <c r="R32" s="23">
        <v>0</v>
      </c>
      <c r="S32" s="23">
        <v>0</v>
      </c>
      <c r="T32" s="23">
        <v>0</v>
      </c>
      <c r="U32" s="23">
        <v>0</v>
      </c>
      <c r="V32" s="23">
        <v>0</v>
      </c>
      <c r="W32" s="23">
        <v>0</v>
      </c>
      <c r="X32" s="23">
        <v>0</v>
      </c>
      <c r="Y32" s="23">
        <v>0</v>
      </c>
      <c r="Z32" s="23">
        <v>0</v>
      </c>
      <c r="AA32" s="23">
        <v>0</v>
      </c>
      <c r="AB32" s="23">
        <v>0</v>
      </c>
      <c r="AC32" s="23">
        <v>0</v>
      </c>
      <c r="AD32" s="23">
        <v>0</v>
      </c>
    </row>
    <row r="33" spans="1:26" ht="21.75" customHeight="1">
      <c r="A33" s="98" t="s">
        <v>11</v>
      </c>
      <c r="B33" s="98"/>
      <c r="D33" s="40">
        <f>D32</f>
        <v>0</v>
      </c>
      <c r="I33" s="40"/>
      <c r="K33" s="10"/>
    </row>
    <row r="34" spans="1:26">
      <c r="D34" s="40"/>
      <c r="I34" s="40"/>
      <c r="K34" s="10"/>
    </row>
    <row r="35" spans="1:26" ht="15.75" thickBot="1">
      <c r="D35" s="40"/>
      <c r="I35" s="40"/>
      <c r="K35" s="10"/>
    </row>
    <row r="36" spans="1:26">
      <c r="A36" s="107" t="s">
        <v>27</v>
      </c>
      <c r="B36" s="108"/>
      <c r="C36" s="108"/>
      <c r="D36" s="44">
        <f>D23+D29</f>
        <v>563.19566502463044</v>
      </c>
      <c r="E36" s="104" t="str">
        <f>CONCATENATE("MUST BE LESS THAN or EQUAL TO  ",A13, "W")</f>
        <v>MUST BE LESS THAN or EQUAL TO  660W</v>
      </c>
      <c r="F36" s="105"/>
      <c r="G36" s="105"/>
      <c r="H36" s="106"/>
      <c r="I36" s="41" t="str">
        <f>IF(D36&gt;A13, "EXCEEDS POWER AVAILABLE!", "OK")</f>
        <v>OK</v>
      </c>
      <c r="J36" s="6"/>
      <c r="K36" s="10"/>
    </row>
    <row r="37" spans="1:26">
      <c r="A37" s="13"/>
      <c r="B37" s="6"/>
      <c r="C37" s="6"/>
      <c r="D37" s="6"/>
      <c r="E37" s="6"/>
      <c r="F37" s="6"/>
      <c r="G37" s="6"/>
      <c r="H37" s="6"/>
      <c r="I37" s="6"/>
      <c r="J37" s="6"/>
      <c r="K37" s="10"/>
    </row>
    <row r="38" spans="1:26" ht="15.75" thickBot="1">
      <c r="A38" s="35"/>
      <c r="B38" s="7"/>
      <c r="C38" s="7"/>
      <c r="D38" s="7"/>
      <c r="E38" s="7"/>
      <c r="F38" s="7"/>
      <c r="G38" s="7"/>
      <c r="H38" s="7"/>
      <c r="I38" s="7"/>
      <c r="J38" s="7"/>
      <c r="K38" s="36"/>
      <c r="L38" s="87" t="s">
        <v>35</v>
      </c>
      <c r="M38" s="88"/>
      <c r="N38" s="88"/>
      <c r="O38" s="88"/>
      <c r="P38" s="88"/>
      <c r="Q38" s="88"/>
      <c r="R38" s="88"/>
      <c r="S38" s="88"/>
      <c r="T38" s="88"/>
      <c r="U38" s="88"/>
      <c r="V38" s="88"/>
      <c r="W38" s="88"/>
      <c r="X38" s="88"/>
      <c r="Y38" s="88"/>
      <c r="Z38" s="88"/>
    </row>
    <row r="44" spans="1:26">
      <c r="A44" s="1" t="s">
        <v>36</v>
      </c>
    </row>
    <row r="45" spans="1:26">
      <c r="A45" s="21"/>
    </row>
    <row r="56" spans="12:37">
      <c r="L56" s="6"/>
      <c r="M56" s="6"/>
      <c r="AH56" s="6"/>
      <c r="AI56" s="6"/>
      <c r="AK56" s="6"/>
    </row>
    <row r="57" spans="12:37">
      <c r="L57" s="6"/>
      <c r="M57" s="6"/>
      <c r="O57" s="6"/>
      <c r="Q57" s="6"/>
      <c r="U57" s="6"/>
      <c r="AH57" s="6"/>
      <c r="AI57" s="6"/>
      <c r="AJ57" s="6"/>
      <c r="AK57" s="6"/>
    </row>
    <row r="58" spans="12:37">
      <c r="O58" s="6"/>
      <c r="Q58" s="6"/>
      <c r="U58" s="6"/>
    </row>
    <row r="59" spans="12:37">
      <c r="O59" s="6"/>
      <c r="Q59" s="6"/>
      <c r="U59" s="6"/>
    </row>
    <row r="60" spans="12:37">
      <c r="O60" s="21"/>
      <c r="Q60" s="21"/>
      <c r="U60" s="21"/>
    </row>
    <row r="61" spans="12:37">
      <c r="O61" s="21"/>
      <c r="Q61" s="21"/>
      <c r="U61" s="21"/>
    </row>
    <row r="62" spans="12:37">
      <c r="O62" s="21"/>
      <c r="Q62" s="21"/>
      <c r="U62" s="21"/>
    </row>
    <row r="100" spans="1:1">
      <c r="A100"/>
    </row>
  </sheetData>
  <sheetProtection password="B12C" sheet="1" objects="1" scenarios="1"/>
  <mergeCells count="31">
    <mergeCell ref="L38:Z38"/>
    <mergeCell ref="E26:H26"/>
    <mergeCell ref="A22:C22"/>
    <mergeCell ref="E20:H20"/>
    <mergeCell ref="A2:J2"/>
    <mergeCell ref="E32:H32"/>
    <mergeCell ref="A33:B33"/>
    <mergeCell ref="C15:H15"/>
    <mergeCell ref="C16:H16"/>
    <mergeCell ref="E36:H36"/>
    <mergeCell ref="A36:C36"/>
    <mergeCell ref="E29:H29"/>
    <mergeCell ref="A32:B32"/>
    <mergeCell ref="M19:AD19"/>
    <mergeCell ref="E28:H28"/>
    <mergeCell ref="A19:H19"/>
    <mergeCell ref="E27:H27"/>
    <mergeCell ref="A13:A14"/>
    <mergeCell ref="B13:B14"/>
    <mergeCell ref="C14:K14"/>
    <mergeCell ref="C12:K12"/>
    <mergeCell ref="C13:K13"/>
    <mergeCell ref="B7:H7"/>
    <mergeCell ref="B6:H6"/>
    <mergeCell ref="B5:H5"/>
    <mergeCell ref="A1:J1"/>
    <mergeCell ref="A12:B12"/>
    <mergeCell ref="A3:J3"/>
    <mergeCell ref="G8:K10"/>
    <mergeCell ref="B10:F10"/>
    <mergeCell ref="B8:F8"/>
  </mergeCells>
  <conditionalFormatting sqref="I36 I32 I23 I26:I29">
    <cfRule type="containsText" dxfId="1" priority="1" stopIfTrue="1" operator="containsText" text="EXCEEDS">
      <formula>NOT(ISERROR(SEARCH("EXCEEDS",I23)))</formula>
    </cfRule>
    <cfRule type="containsText" dxfId="0" priority="2" stopIfTrue="1" operator="containsText" text="OK">
      <formula>NOT(ISERROR(SEARCH("OK",I23)))</formula>
    </cfRule>
  </conditionalFormatting>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C40B877FC1C4489D7590AF4DC33D2A" ma:contentTypeVersion="4" ma:contentTypeDescription="Create a new document." ma:contentTypeScope="" ma:versionID="f3b4cb0bfbdc9f21607bcaf709757f6f">
  <xsd:schema xmlns:xsd="http://www.w3.org/2001/XMLSchema" xmlns:p="http://schemas.microsoft.com/office/2006/metadata/properties" xmlns:ns2="f565353a-82ff-493c-a1bc-e31c82ceefa3" targetNamespace="http://schemas.microsoft.com/office/2006/metadata/properties" ma:root="true" ma:fieldsID="edc17aa399cc04ff46e548c5068ffb9d" ns2:_="">
    <xsd:import namespace="f565353a-82ff-493c-a1bc-e31c82ceefa3"/>
    <xsd:element name="properties">
      <xsd:complexType>
        <xsd:sequence>
          <xsd:element name="documentManagement">
            <xsd:complexType>
              <xsd:all>
                <xsd:element ref="ns2:Controlled_x0020_Copy" minOccurs="0"/>
                <xsd:element ref="ns2:Target_x0020_Audiences" minOccurs="0"/>
              </xsd:all>
            </xsd:complexType>
          </xsd:element>
        </xsd:sequence>
      </xsd:complexType>
    </xsd:element>
  </xsd:schema>
  <xsd:schema xmlns:xsd="http://www.w3.org/2001/XMLSchema" xmlns:dms="http://schemas.microsoft.com/office/2006/documentManagement/types" targetNamespace="f565353a-82ff-493c-a1bc-e31c82ceefa3" elementFormDefault="qualified">
    <xsd:import namespace="http://schemas.microsoft.com/office/2006/documentManagement/types"/>
    <xsd:element name="Controlled_x0020_Copy" ma:index="8" nillable="true" ma:displayName="Controlled Copy" ma:description="Location of controlled copy" ma:internalName="Controlled_x0020_Copy">
      <xsd:simpleType>
        <xsd:restriction base="dms:Text">
          <xsd:maxLength value="255"/>
        </xsd:restriction>
      </xsd:simpleType>
    </xsd:element>
    <xsd:element name="Target_x0020_Audiences" ma:index="9" nillable="true" ma:displayName="Target Audiences" ma:internalName="Target_x0020_Audiences">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rget_x0020_Audiences xmlns="f565353a-82ff-493c-a1bc-e31c82ceefa3" xsi:nil="true"/>
    <Controlled_x0020_Copy xmlns="f565353a-82ff-493c-a1bc-e31c82ceefa3" xsi:nil="true"/>
  </documentManagement>
</p:properties>
</file>

<file path=customXml/itemProps1.xml><?xml version="1.0" encoding="utf-8"?>
<ds:datastoreItem xmlns:ds="http://schemas.openxmlformats.org/officeDocument/2006/customXml" ds:itemID="{C1F0A826-952D-4731-AD84-C7D48AFBD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65353a-82ff-493c-a1bc-e31c82ceefa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4603D13-3330-4073-8A42-69FED58F2F12}">
  <ds:schemaRefs>
    <ds:schemaRef ds:uri="http://schemas.microsoft.com/sharepoint/v3/contenttype/forms"/>
  </ds:schemaRefs>
</ds:datastoreItem>
</file>

<file path=customXml/itemProps3.xml><?xml version="1.0" encoding="utf-8"?>
<ds:datastoreItem xmlns:ds="http://schemas.openxmlformats.org/officeDocument/2006/customXml" ds:itemID="{6C4F2888-256C-40B5-A33C-324B1255143D}">
  <ds:schemaRefs>
    <ds:schemaRef ds:uri="http://schemas.microsoft.com/office/2006/metadata/properties"/>
    <ds:schemaRef ds:uri="f565353a-82ff-493c-a1bc-e31c82ceef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M9018A</vt:lpstr>
      <vt:lpstr>Sheet1</vt:lpstr>
    </vt:vector>
  </TitlesOfParts>
  <Company>Agilent Technologies,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changfei</dc:creator>
  <cp:lastModifiedBy>Bill Hayes</cp:lastModifiedBy>
  <cp:lastPrinted>2010-12-21T15:30:45Z</cp:lastPrinted>
  <dcterms:created xsi:type="dcterms:W3CDTF">2010-06-14T01:59:08Z</dcterms:created>
  <dcterms:modified xsi:type="dcterms:W3CDTF">2014-10-23T18:50:33Z</dcterms:modified>
</cp:coreProperties>
</file>